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270" windowWidth="7500" windowHeight="8670" activeTab="0"/>
  </bookViews>
  <sheets>
    <sheet name="дод № 7 (30.11.05 №5)" sheetId="1" r:id="rId1"/>
  </sheets>
  <definedNames>
    <definedName name="_xlnm.Print_Titles" localSheetId="0">'дод № 7 (30.11.05 №5)'!$11:$12</definedName>
    <definedName name="_xlnm.Print_Area" localSheetId="0">'дод № 7 (30.11.05 №5)'!$A$1:$H$121</definedName>
  </definedNames>
  <calcPr fullCalcOnLoad="1"/>
</workbook>
</file>

<file path=xl/sharedStrings.xml><?xml version="1.0" encoding="utf-8"?>
<sst xmlns="http://schemas.openxmlformats.org/spreadsheetml/2006/main" count="317" uniqueCount="139">
  <si>
    <t>Будівництво автодороги від Прибережної магістралі до житлового масиву "Південний"</t>
  </si>
  <si>
    <t>Реконструкція пр. Леніна від пр. Металургів до вул. Лермонтова (ділянка від вул. Миру до вул. Лермонтова)</t>
  </si>
  <si>
    <t>Реконструкція вул. Лермонтова від вул. Заводської до Прибережної магістралі (проектні та будівельні роботи)</t>
  </si>
  <si>
    <t>Ліквідація аварійного стану зливового прохідного колектору на трасі залізниці Москва-Сімферополь (район вул. Космічної)</t>
  </si>
  <si>
    <t xml:space="preserve">Газифікація сел. Садівництво на О.Хортиця </t>
  </si>
  <si>
    <t>Газифікація сел. "Мостозагін - 7" (проектні роботи та будівництво)</t>
  </si>
  <si>
    <t>Придбання квартир в новобудовах, на вторинному ринку житла  для відселення мешканців із аварійних та ветхих будинків, інвалідів I групи</t>
  </si>
  <si>
    <t>Газопровід низького тиску сел. Карантинка (проектні роботи та будівництво)</t>
  </si>
  <si>
    <t xml:space="preserve">Будівництво локальної мережі теплопостачання школи № 52 Шевченківського району м.Запоріжжя </t>
  </si>
  <si>
    <t>Реконструкція вул. 40 років Радянської України (проектні роботи)</t>
  </si>
  <si>
    <t>Реконструція водогону Д-800мм в балці "Панська" у районі кладовища "Бугайова" м.Запоріжжя</t>
  </si>
  <si>
    <t>Реконструкція пр. Маяковського (проектні роботи)</t>
  </si>
  <si>
    <t>Спорудження ливневої каналізації в межах відновленої берегової території житлового масиву Павло-Кічкас (проектні роботи)</t>
  </si>
  <si>
    <t>Газифікація м.Запоріжжя Всього</t>
  </si>
  <si>
    <t>Погашення основної суми боргу за запозичення у формі випуску облігацій внутрішньої місцевої позики</t>
  </si>
  <si>
    <t>Реконструкція стадіону по вул. Валерія Лобановського (1 черга)</t>
  </si>
  <si>
    <t xml:space="preserve">Будівництво автотранспортної магістралі через р. Дніпро в м. Запоріжжі
</t>
  </si>
  <si>
    <t>Завершення будівництва вул. Калнишевського, Дорошенка, Рубана (зовнішнє освітлення та дороги)</t>
  </si>
  <si>
    <t>Реконструкція вул. Лобановського, вул. Хмельницького, вул. Трегубенко (проектні та будівельні роботи)</t>
  </si>
  <si>
    <t xml:space="preserve">Будівництво колектору від  вул. Кремлівської до вул. Істоміна (проектні роботи)
</t>
  </si>
  <si>
    <t>Реконструкція  комунальних котелень – заміна пальникових пристроїв</t>
  </si>
  <si>
    <t>Газифікація сел. Тепличне</t>
  </si>
  <si>
    <t>Схема газифікації забудови по вул. Зеленій  (проектні роботи)</t>
  </si>
  <si>
    <t>Будівництво історико-культурного комплексу "700-річний Запорізький Дуб"</t>
  </si>
  <si>
    <t>Газифікація житлових будинків по вул. Деповській</t>
  </si>
  <si>
    <t>Газифікація житлового будинку 11 по пров. Вільнянський</t>
  </si>
  <si>
    <t>Реконструкція  вул. Товариської від вул. Маршала Чуйкова до вул. Дніпровські пороги</t>
  </si>
  <si>
    <t>Реконструкція переїзду через трамвайну колію в районі вул. 40 років Радянської України – вул. Лермонтова (проектні  та будівельні роботи)</t>
  </si>
  <si>
    <t>Реконструкція вулиць Кірова, Чекістів, Набережна (проектні та будівельні роботи)</t>
  </si>
  <si>
    <t>Реконструкція переїзду через трамвайну колію в районі Транспортної площі (проектні та будівельні роботи)</t>
  </si>
  <si>
    <t>Реконструкція переїзду через трамвайну колію по вул. Героїв Сталінграду,1 (проектні та будівельні роботи)</t>
  </si>
  <si>
    <t>Реконструкція переїзду через трамвайну колію по вул. Перемоги в районі 5-ї міської лікарні (проектні та будівельні  роботи)</t>
  </si>
  <si>
    <t>Реконструкція мосту по вул. Сєдова у м.Запоріжжя</t>
  </si>
  <si>
    <t xml:space="preserve">Реконструкція будинку по  бул. Шевченка, 24 </t>
  </si>
  <si>
    <t xml:space="preserve">Реконструкція житлового будинку по вул. Дудикіна,11 </t>
  </si>
  <si>
    <t xml:space="preserve">Реконструкція житлових будинків по вул. Кияшка, 16,18,20,22,26,28,30,32 </t>
  </si>
  <si>
    <t xml:space="preserve">Реконструкція житлового будинку по вул. Радіо, 24 </t>
  </si>
  <si>
    <t>Управління освіти і науки міської ради</t>
  </si>
  <si>
    <t xml:space="preserve">Реконструкція загальноосвітньої школи №59 в м. Запоріжжя </t>
  </si>
  <si>
    <t>Реконструкція будівлі СШ №52 Шевченківського відділу освіти</t>
  </si>
  <si>
    <t>Управління охорони здоров’я міської ради</t>
  </si>
  <si>
    <t xml:space="preserve">Реконструкція житлового будинку по бул. Бельфорському,13 у м. Запоріжжя (співфінансування за рахунок коштів бюджету міста) </t>
  </si>
  <si>
    <t>Реконструкція  підстанції спеціалізованої швидкої медичної допомоги КУ „Міська клінічна лікарня екстреної та швидкої медичної допомоги” м. Запоріжжя</t>
  </si>
  <si>
    <t xml:space="preserve">Реконструкція відділу патології новонароджених -2  і операційного блоку новонароджених  КУ „ЗМБДЛ” №5 </t>
  </si>
  <si>
    <t>Реконструкція приміщення на 2 та 3 поверсі в головному корпусі дитячої лікарні №2</t>
  </si>
  <si>
    <t>Реконструкція КЗ охорони здоров’я „Дитяча поліклініка №6”</t>
  </si>
  <si>
    <t>Реконструкція ДКЗ „Міська клінічна лікарня № 3”</t>
  </si>
  <si>
    <t>Реконструкція КУ „Центральна районна лікарня № 4” Заводського району</t>
  </si>
  <si>
    <t>Реконструкція КЗ охорони здоров’я „Міська лікарня № 8”</t>
  </si>
  <si>
    <t>Реконструкція КУ „Центральна лікарня Орджонікідзевського району”</t>
  </si>
  <si>
    <t>Реконструкція КЗ „Пологовий будинок №4”</t>
  </si>
  <si>
    <t>Реконструкція КУ „Центральна поліклініка №1” Хортицького району</t>
  </si>
  <si>
    <t>Реконструкція Центральної районної поліклініки Шевченківського району</t>
  </si>
  <si>
    <t>Реконструкція приймального відділення комунальної установи  „6-та міська клінічна лікарня”</t>
  </si>
  <si>
    <t>Реконструкція КЗ охорони здоров’я  „Пологовий будинок №1”</t>
  </si>
  <si>
    <t>020</t>
  </si>
  <si>
    <t>030</t>
  </si>
  <si>
    <t>110</t>
  </si>
  <si>
    <t>Реконструкція вул. Космічної від пр. Леніна до Південного ринку (проектні та будівельні роботи 1 етапу)</t>
  </si>
  <si>
    <t>Управління культури міської ради</t>
  </si>
  <si>
    <t xml:space="preserve">Газифікація сел. Грабари, Кринички, Кремінь, Чапаєва, Будівельників, с/з „Дніпровський” (проектні роботи)    </t>
  </si>
  <si>
    <t>Придбання в комунальну власність дитячого садка № 277 ВАТ "Запорізький абразивний комбінат" за адресою по вул.Кузнецова, буд. 38а</t>
  </si>
  <si>
    <t>Реконструкція котельні та інженерних мереж лікувальних корпусів, пральні, харчоблоку, стерилізаційного відділу із заміною обладнання комунальної установи „Запорізька міська багатопрофільна клінічна лікарня №9"</t>
  </si>
  <si>
    <t xml:space="preserve">Разом видатків на поточний рік </t>
  </si>
  <si>
    <t xml:space="preserve">Реконструкція будівлі середньої школи №17 </t>
  </si>
  <si>
    <t xml:space="preserve">Реконструкція переїздів на перетині вул. 8 Березня – вул. Іванова (проектні та будівельні роботи) </t>
  </si>
  <si>
    <t>Реконструкція будівлі комунального підприємства Палац культури „Орбіта” (проектні та будівельні роботи)</t>
  </si>
  <si>
    <t xml:space="preserve">Внески у статутний фонд комунального автотранспортного підприємства 082801 „Комунсантрансекологія” </t>
  </si>
  <si>
    <t>Реконструкція будинку по вул. Аваліані,1</t>
  </si>
  <si>
    <t>Реконструкція електрозабезпечення житлових будинків по пр. Леніна, 220, пр. Металургів, 14,16, вул. 40 років Радянської України, 14,16,18,20,22,24</t>
  </si>
  <si>
    <t>Реконструкція мереж зовнішнього освітлення згідно Програми "Світло-2005"</t>
  </si>
  <si>
    <t xml:space="preserve">Реконструкція житлового будинку по бул. Бельфорському,12 у м. Запоріжжя  </t>
  </si>
  <si>
    <t>Реконструкція ділянки теплотраси магістральних теплових мереж по пр. Металургів в районі житлового будинку № 222 до пр. Леніна в м. Запоріжжя (співфінансування за рахунок коштів бюджету міста)</t>
  </si>
  <si>
    <t>Реконструкція магістральних мереж теплопостачання по вул. Новокузнецькій жилмасиву "Південний" у м.Запоріжжя (перший пусковий комплекс) (співфінансування за рахунок коштів бюджету міста)</t>
  </si>
  <si>
    <t>Будівництво міського діагностичного центру при пологовому будинку № 1 по вул.Артема в м.Запоріжжі (проектні роботи)</t>
  </si>
  <si>
    <t>Будівництво 44-квартирних житлових будинків на сел. Павло-Кічкас для відселення з ветхих бараків. (співфінансування за рахунок коштів бюджету міста)</t>
  </si>
  <si>
    <t>Будівництво 44-квартирних житлових будинків у с. Павло-Кічкас для відселення з ветхих бараків, м.Запоріжжя. (субвенція з державного бюджету)</t>
  </si>
  <si>
    <t>Ліквідація передаварійного стану шляхопроводу по просп. Металургів, м. Запоріжжя (субвенція з державного бюджету)</t>
  </si>
  <si>
    <t>Ліквідація передаварійного стану шляхопроводу по пр. Металургів м. Запоріжжя (проектні та будівельні роботи)</t>
  </si>
  <si>
    <t>Напірний каналізаційний колектор від каналізаційної насосної станції № 23, м.Запоріжжя - будівництво (субвенція з державного бюджету)</t>
  </si>
  <si>
    <t>Заходи з упередження аварій та запобігання техногенних катастроф у житлово-комунальному господарстві та на інших аварійних об'єктах комунальної власності</t>
  </si>
  <si>
    <t>Реконструкція центральної районної лікарні № 1Жовтневого району м.Запоріжжя (субвенція з державного бюджету)</t>
  </si>
  <si>
    <t>Реконструкція районної поліклініки імені 8 Березня, Комунарський  район м.Запоріжжя.(субвенція з державного бюджету)</t>
  </si>
  <si>
    <t>Реконструкція дитячої поліклініки, Комунарський  та Шевченківський райони м.Запоріжжя. (субвенція з державного бюджету)</t>
  </si>
  <si>
    <t>Будівництво напірного каналізаційного колектору від КНС-23 у м.Запоріжжя (спіфінансування за рахунок коштів бюджету міста)</t>
  </si>
  <si>
    <t>Реконструкція центральної районної лікарні № 1 у м.Запоріжжя (Жовтневий район). (співфінансування за рахунок коштів бюджету міста)</t>
  </si>
  <si>
    <t>Реконструкція районної поліклініки ім. 8 Березня, м.Запоріжжя (Комунарський  район).(співфінансування за рахунок коштів бюджету міста)</t>
  </si>
  <si>
    <t>Реконструкція дитячої поліклініки, м.Запоріжжя (Комунарський  та Шевченківський район). (співфінансування за рахунок коштів бюджету міста)</t>
  </si>
  <si>
    <t>Газифікація вул. Шушенська, Сковороди, Зачиняєва в Ленінському районі, м. Запоріжжя</t>
  </si>
  <si>
    <t>Газифікація вулиць Шушенської, Сковороди, Зачиняєва, м.Запоріжжя (субвенція з державного бюджету)</t>
  </si>
  <si>
    <t>Магістральні мережі теплопостачання житлового масиву "Південний" по вул. Новокузнецькій (перший пусковий комплекс), м.Запоріжжя -реконструкція (субвенція з державного бюджету)</t>
  </si>
  <si>
    <t>Реконструкція автодорожнього переїзду по спорудам греблі Дніпрогес у м. Запоріжжя. Ліквідація аварійного стану</t>
  </si>
  <si>
    <t>Реконструкція димової труби на котельні по вул. Сєдова, 22 у м.Запоріжжя (співфінансування за рахунок коштів бюджету міста)</t>
  </si>
  <si>
    <t>Димова труба на котельні по вул. Сєдова, 22,  м.Запоріжжя - реконструкція (субвенція з державного бюджету)</t>
  </si>
  <si>
    <t>Ділянка теплотраси магістральних теплових мереж по просп. Металургів у районі житлового будинку № 222 до пр. Леніна, м. Запоріжжя - реконструкція (субвенція з державного бюджету)</t>
  </si>
  <si>
    <t xml:space="preserve">Житловий будинок по вул. Радіаторній, 50, м. Запоріжжя -реконструкція (субвенція з державного бюджету) </t>
  </si>
  <si>
    <t xml:space="preserve">Реконструкція житлового будинку по вул. Радіаторній, 50 у м. Запоріжжя (співфінансування за рахунок коштів бюджету міста) </t>
  </si>
  <si>
    <t xml:space="preserve">Житловий будинок по вул. Бельфорській,13,  м. Запоріжжя -реконструкція (субвенція з державного бюджету) </t>
  </si>
  <si>
    <t>Реконструкція, переобладнання та перепланування гуртожитків, які є об`єктами комунальної власності міста Запоріжжя</t>
  </si>
  <si>
    <t>150115</t>
  </si>
  <si>
    <t>Завершення проектів газифікації сільських населених пунктів з високим ступенем готовності</t>
  </si>
  <si>
    <t>Секретар ради</t>
  </si>
  <si>
    <t>до рішення міської ради</t>
  </si>
  <si>
    <t>Назва головного розпорядника коштів</t>
  </si>
  <si>
    <t>І.І.Наливайко</t>
  </si>
  <si>
    <t>___________ № ______</t>
  </si>
  <si>
    <t xml:space="preserve">будуть проводитися за рахунок коштів бюджету розвитку </t>
  </si>
  <si>
    <t>Головне економічне управління міської ради</t>
  </si>
  <si>
    <t>Виконавчий комітет міської ради</t>
  </si>
  <si>
    <t>в тому числі</t>
  </si>
  <si>
    <t xml:space="preserve">Перелік об'єктів, видатки на які у 2005 році </t>
  </si>
  <si>
    <t>150101</t>
  </si>
  <si>
    <t>180409</t>
  </si>
  <si>
    <t>150122</t>
  </si>
  <si>
    <t>150121</t>
  </si>
  <si>
    <t>Будівництво газопроводу до стадіону по вул. Богдана Хмельницького</t>
  </si>
  <si>
    <t>грн.</t>
  </si>
  <si>
    <t>Реконструкція житлових будинків з заміною пластинчатих радіаторів, трубопроводів та установка антивандальних світильників за адресою  по вул. Глазунова, 2,4,6, вул. Євпаторська, 1, вул. Історична, 38</t>
  </si>
  <si>
    <t>Реконструкція терапевтичного корпусу комунальної установи "Запорізька міська багатопрофільна клінічна лікарня № 9" (проектні роботи)</t>
  </si>
  <si>
    <t xml:space="preserve">Підключення житлового масиву „Північний” до магістральних мереж котельні по вул. Карпенко-Карого, 23 </t>
  </si>
  <si>
    <t xml:space="preserve">Додаток 7   </t>
  </si>
  <si>
    <t>КВК</t>
  </si>
  <si>
    <t>КТКВ</t>
  </si>
  <si>
    <t>Назва об'єктів відповідно до проектно-кошторисної документації, тощо</t>
  </si>
  <si>
    <t>Загальний обсяг фінансування будівництва (інших капітальних видатків)</t>
  </si>
  <si>
    <t>Відсоток завершеності будівництва об'єктів на майбутні роки</t>
  </si>
  <si>
    <t>Всього видатків на завершення будівництва, освоєння об'єктів на майбутні роки</t>
  </si>
  <si>
    <t>080</t>
  </si>
  <si>
    <t>Управління комунального господарства міської ради</t>
  </si>
  <si>
    <t>Управління житлового господарства міської ради</t>
  </si>
  <si>
    <t>230</t>
  </si>
  <si>
    <t>006</t>
  </si>
  <si>
    <t>Капітальні вкладення</t>
  </si>
  <si>
    <t xml:space="preserve">Капітальні вкладення </t>
  </si>
  <si>
    <t>Всього</t>
  </si>
  <si>
    <t>Внески у статутний фонд комунального підприємства "ЕЛУАШ"</t>
  </si>
  <si>
    <t>Інвестиційні проекти</t>
  </si>
  <si>
    <t>Внески органів місцевого самоврядування у статутні фонди суб'єктів підприємницької діяльності</t>
  </si>
  <si>
    <t>083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</si>
</sst>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Tahoma"/>
      <family val="2"/>
    </font>
    <font>
      <sz val="1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wrapText="1"/>
    </xf>
    <xf numFmtId="172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wrapText="1"/>
    </xf>
    <xf numFmtId="0" fontId="9" fillId="0" borderId="0" xfId="0" applyFont="1" applyFill="1" applyAlignment="1">
      <alignment/>
    </xf>
    <xf numFmtId="172" fontId="9" fillId="0" borderId="1" xfId="0" applyNumberFormat="1" applyFont="1" applyFill="1" applyBorder="1" applyAlignment="1">
      <alignment horizontal="left" vertical="top" wrapText="1"/>
    </xf>
    <xf numFmtId="2" fontId="9" fillId="0" borderId="1" xfId="0" applyNumberFormat="1" applyFont="1" applyFill="1" applyBorder="1" applyAlignment="1">
      <alignment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/>
    </xf>
    <xf numFmtId="0" fontId="9" fillId="0" borderId="0" xfId="0" applyFont="1" applyFill="1" applyAlignment="1">
      <alignment wrapText="1"/>
    </xf>
    <xf numFmtId="173" fontId="4" fillId="0" borderId="1" xfId="0" applyNumberFormat="1" applyFont="1" applyFill="1" applyBorder="1" applyAlignment="1">
      <alignment/>
    </xf>
    <xf numFmtId="2" fontId="4" fillId="0" borderId="1" xfId="0" applyNumberFormat="1" applyFont="1" applyFill="1" applyBorder="1" applyAlignment="1">
      <alignment/>
    </xf>
    <xf numFmtId="1" fontId="9" fillId="0" borderId="1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right"/>
    </xf>
    <xf numFmtId="173" fontId="5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/>
    </xf>
    <xf numFmtId="1" fontId="6" fillId="0" borderId="0" xfId="0" applyNumberFormat="1" applyFont="1" applyFill="1" applyAlignment="1">
      <alignment horizontal="right"/>
    </xf>
    <xf numFmtId="173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173" fontId="5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 horizontal="right"/>
    </xf>
    <xf numFmtId="0" fontId="10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1" fontId="4" fillId="0" borderId="0" xfId="0" applyNumberFormat="1" applyFont="1" applyFill="1" applyAlignment="1">
      <alignment/>
    </xf>
    <xf numFmtId="1" fontId="9" fillId="0" borderId="1" xfId="0" applyNumberFormat="1" applyFont="1" applyFill="1" applyBorder="1" applyAlignment="1">
      <alignment horizontal="right" wrapText="1"/>
    </xf>
    <xf numFmtId="1" fontId="4" fillId="0" borderId="1" xfId="0" applyNumberFormat="1" applyFont="1" applyFill="1" applyBorder="1" applyAlignment="1">
      <alignment horizontal="right" wrapText="1"/>
    </xf>
    <xf numFmtId="173" fontId="4" fillId="0" borderId="1" xfId="0" applyNumberFormat="1" applyFont="1" applyFill="1" applyBorder="1" applyAlignment="1">
      <alignment horizontal="right"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173" fontId="9" fillId="0" borderId="1" xfId="0" applyNumberFormat="1" applyFont="1" applyFill="1" applyBorder="1" applyAlignment="1">
      <alignment horizontal="right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right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172" fontId="4" fillId="2" borderId="1" xfId="0" applyNumberFormat="1" applyFont="1" applyFill="1" applyBorder="1" applyAlignment="1">
      <alignment horizontal="left" vertical="top" wrapText="1"/>
    </xf>
    <xf numFmtId="1" fontId="4" fillId="2" borderId="1" xfId="0" applyNumberFormat="1" applyFont="1" applyFill="1" applyBorder="1" applyAlignment="1">
      <alignment horizontal="right" wrapText="1"/>
    </xf>
    <xf numFmtId="173" fontId="4" fillId="2" borderId="1" xfId="0" applyNumberFormat="1" applyFont="1" applyFill="1" applyBorder="1" applyAlignment="1">
      <alignment horizontal="right" wrapText="1"/>
    </xf>
    <xf numFmtId="0" fontId="4" fillId="2" borderId="0" xfId="0" applyFont="1" applyFill="1" applyAlignment="1">
      <alignment/>
    </xf>
    <xf numFmtId="1" fontId="5" fillId="0" borderId="0" xfId="0" applyNumberFormat="1" applyFont="1" applyFill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zoomScale="70" zoomScaleNormal="70" workbookViewId="0" topLeftCell="A1">
      <pane xSplit="2" ySplit="12" topLeftCell="C104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F112" sqref="F112"/>
    </sheetView>
  </sheetViews>
  <sheetFormatPr defaultColWidth="9.00390625" defaultRowHeight="12.75"/>
  <cols>
    <col min="1" max="1" width="9.75390625" style="9" customWidth="1"/>
    <col min="2" max="2" width="34.00390625" style="9" customWidth="1"/>
    <col min="3" max="3" width="85.375" style="9" customWidth="1"/>
    <col min="4" max="4" width="14.125" style="9" customWidth="1"/>
    <col min="5" max="5" width="11.75390625" style="9" customWidth="1"/>
    <col min="6" max="6" width="14.25390625" style="9" customWidth="1"/>
    <col min="7" max="7" width="14.125" style="9" customWidth="1"/>
    <col min="8" max="8" width="9.125" style="9" customWidth="1"/>
    <col min="9" max="9" width="11.125" style="9" bestFit="1" customWidth="1"/>
    <col min="10" max="10" width="9.125" style="9" customWidth="1"/>
    <col min="11" max="11" width="9.875" style="9" bestFit="1" customWidth="1"/>
    <col min="12" max="16384" width="9.125" style="9" customWidth="1"/>
  </cols>
  <sheetData>
    <row r="1" spans="5:6" ht="20.25">
      <c r="E1" s="10" t="s">
        <v>120</v>
      </c>
      <c r="F1" s="10"/>
    </row>
    <row r="2" spans="5:6" ht="20.25">
      <c r="E2" s="10" t="s">
        <v>102</v>
      </c>
      <c r="F2" s="10"/>
    </row>
    <row r="3" spans="5:6" ht="20.25">
      <c r="E3" s="10" t="s">
        <v>105</v>
      </c>
      <c r="F3" s="10"/>
    </row>
    <row r="5" spans="1:6" ht="18">
      <c r="A5" s="68" t="s">
        <v>110</v>
      </c>
      <c r="B5" s="68"/>
      <c r="C5" s="68"/>
      <c r="D5" s="68"/>
      <c r="E5" s="68"/>
      <c r="F5" s="68"/>
    </row>
    <row r="6" spans="1:6" ht="18">
      <c r="A6" s="68" t="s">
        <v>106</v>
      </c>
      <c r="B6" s="68"/>
      <c r="C6" s="68"/>
      <c r="D6" s="68"/>
      <c r="E6" s="68"/>
      <c r="F6" s="68"/>
    </row>
    <row r="7" spans="1:6" ht="18">
      <c r="A7" s="11"/>
      <c r="B7" s="11"/>
      <c r="C7" s="11"/>
      <c r="D7" s="11"/>
      <c r="E7" s="11"/>
      <c r="F7" s="11"/>
    </row>
    <row r="8" spans="1:7" ht="12.75">
      <c r="A8" s="12"/>
      <c r="B8" s="12"/>
      <c r="C8" s="12"/>
      <c r="D8" s="12"/>
      <c r="E8" s="12"/>
      <c r="F8" s="12"/>
      <c r="G8" s="9" t="s">
        <v>116</v>
      </c>
    </row>
    <row r="9" spans="1:6" ht="12.75" hidden="1">
      <c r="A9" s="12"/>
      <c r="B9" s="12"/>
      <c r="C9" s="12"/>
      <c r="D9" s="12"/>
      <c r="E9" s="12"/>
      <c r="F9" s="12"/>
    </row>
    <row r="10" spans="1:6" ht="12.75" hidden="1">
      <c r="A10" s="12"/>
      <c r="B10" s="12"/>
      <c r="C10" s="12"/>
      <c r="D10" s="12"/>
      <c r="E10" s="12"/>
      <c r="F10" s="12"/>
    </row>
    <row r="11" spans="1:7" s="15" customFormat="1" ht="95.25" customHeight="1">
      <c r="A11" s="14" t="s">
        <v>121</v>
      </c>
      <c r="B11" s="8" t="s">
        <v>103</v>
      </c>
      <c r="C11" s="67" t="s">
        <v>123</v>
      </c>
      <c r="D11" s="67" t="s">
        <v>124</v>
      </c>
      <c r="E11" s="67" t="s">
        <v>125</v>
      </c>
      <c r="F11" s="67" t="s">
        <v>126</v>
      </c>
      <c r="G11" s="67" t="s">
        <v>63</v>
      </c>
    </row>
    <row r="12" spans="1:7" s="15" customFormat="1" ht="28.5" customHeight="1">
      <c r="A12" s="14" t="s">
        <v>122</v>
      </c>
      <c r="B12" s="8" t="s">
        <v>122</v>
      </c>
      <c r="C12" s="67"/>
      <c r="D12" s="67"/>
      <c r="E12" s="67"/>
      <c r="F12" s="67"/>
      <c r="G12" s="67"/>
    </row>
    <row r="13" spans="1:7" s="19" customFormat="1" ht="30" hidden="1">
      <c r="A13" s="16"/>
      <c r="B13" s="17"/>
      <c r="C13" s="18" t="s">
        <v>14</v>
      </c>
      <c r="D13" s="28"/>
      <c r="E13" s="50"/>
      <c r="F13" s="28"/>
      <c r="G13" s="56"/>
    </row>
    <row r="14" spans="1:7" s="19" customFormat="1" ht="30">
      <c r="A14" s="16" t="s">
        <v>130</v>
      </c>
      <c r="B14" s="17" t="s">
        <v>107</v>
      </c>
      <c r="C14" s="20"/>
      <c r="D14" s="48">
        <f>SUM(D15:D39)</f>
        <v>2008958178</v>
      </c>
      <c r="E14" s="21"/>
      <c r="F14" s="48">
        <f>SUM(F15:F39)</f>
        <v>1784470508</v>
      </c>
      <c r="G14" s="48">
        <f>SUM(G15:G39)</f>
        <v>60373988</v>
      </c>
    </row>
    <row r="15" spans="1:7" s="15" customFormat="1" ht="14.25">
      <c r="A15" s="22" t="s">
        <v>111</v>
      </c>
      <c r="B15" s="23" t="s">
        <v>132</v>
      </c>
      <c r="C15" s="4" t="s">
        <v>23</v>
      </c>
      <c r="D15" s="49">
        <v>500000</v>
      </c>
      <c r="E15" s="27"/>
      <c r="F15" s="49"/>
      <c r="G15" s="49">
        <v>500000</v>
      </c>
    </row>
    <row r="16" spans="1:7" s="15" customFormat="1" ht="14.25">
      <c r="A16" s="22" t="s">
        <v>111</v>
      </c>
      <c r="B16" s="23" t="s">
        <v>132</v>
      </c>
      <c r="C16" s="4" t="s">
        <v>15</v>
      </c>
      <c r="D16" s="49">
        <v>74266436</v>
      </c>
      <c r="E16" s="50"/>
      <c r="F16" s="49"/>
      <c r="G16" s="57">
        <v>46185662</v>
      </c>
    </row>
    <row r="17" spans="1:7" s="15" customFormat="1" ht="28.5">
      <c r="A17" s="22" t="s">
        <v>111</v>
      </c>
      <c r="B17" s="23" t="s">
        <v>132</v>
      </c>
      <c r="C17" s="4" t="s">
        <v>16</v>
      </c>
      <c r="D17" s="49">
        <v>1903613000</v>
      </c>
      <c r="E17" s="50">
        <f>100-(F17/D17)*100</f>
        <v>6.878275994122745</v>
      </c>
      <c r="F17" s="49">
        <f>1771968038+500000+209206</f>
        <v>1772677244</v>
      </c>
      <c r="G17" s="57">
        <f>500000-209206</f>
        <v>290794</v>
      </c>
    </row>
    <row r="18" spans="1:7" s="15" customFormat="1" ht="28.5">
      <c r="A18" s="22" t="s">
        <v>111</v>
      </c>
      <c r="B18" s="23" t="s">
        <v>132</v>
      </c>
      <c r="C18" s="4" t="s">
        <v>17</v>
      </c>
      <c r="D18" s="49">
        <v>657300</v>
      </c>
      <c r="E18" s="50"/>
      <c r="F18" s="49"/>
      <c r="G18" s="57">
        <v>657300</v>
      </c>
    </row>
    <row r="19" spans="1:7" s="15" customFormat="1" ht="28.5">
      <c r="A19" s="22" t="s">
        <v>111</v>
      </c>
      <c r="B19" s="23" t="s">
        <v>132</v>
      </c>
      <c r="C19" s="4" t="s">
        <v>18</v>
      </c>
      <c r="D19" s="49">
        <v>400000</v>
      </c>
      <c r="E19" s="50"/>
      <c r="F19" s="49"/>
      <c r="G19" s="24">
        <v>400000</v>
      </c>
    </row>
    <row r="20" spans="1:7" s="15" customFormat="1" ht="42.75">
      <c r="A20" s="22" t="s">
        <v>111</v>
      </c>
      <c r="B20" s="23" t="s">
        <v>132</v>
      </c>
      <c r="C20" s="4" t="s">
        <v>19</v>
      </c>
      <c r="D20" s="49">
        <v>129000</v>
      </c>
      <c r="E20" s="50"/>
      <c r="F20" s="49"/>
      <c r="G20" s="57">
        <v>129000</v>
      </c>
    </row>
    <row r="21" spans="1:7" s="15" customFormat="1" ht="28.5">
      <c r="A21" s="22" t="s">
        <v>111</v>
      </c>
      <c r="B21" s="23" t="s">
        <v>132</v>
      </c>
      <c r="C21" s="4" t="s">
        <v>3</v>
      </c>
      <c r="D21" s="49">
        <v>350000</v>
      </c>
      <c r="E21" s="50">
        <f>100-(F21/D21)*100</f>
        <v>48.85314285714286</v>
      </c>
      <c r="F21" s="49">
        <v>179014</v>
      </c>
      <c r="G21" s="57">
        <f>350000-179014</f>
        <v>170986</v>
      </c>
    </row>
    <row r="22" spans="1:7" s="15" customFormat="1" ht="28.5">
      <c r="A22" s="22" t="s">
        <v>111</v>
      </c>
      <c r="B22" s="23" t="s">
        <v>132</v>
      </c>
      <c r="C22" s="4" t="s">
        <v>119</v>
      </c>
      <c r="D22" s="49">
        <v>2350000</v>
      </c>
      <c r="E22" s="50">
        <f>100-(F22/D22)*100</f>
        <v>8.510638297872347</v>
      </c>
      <c r="F22" s="49">
        <f>D22-G22</f>
        <v>2150000</v>
      </c>
      <c r="G22" s="57">
        <v>200000</v>
      </c>
    </row>
    <row r="23" spans="1:7" s="15" customFormat="1" ht="28.5">
      <c r="A23" s="22" t="s">
        <v>111</v>
      </c>
      <c r="B23" s="23" t="s">
        <v>132</v>
      </c>
      <c r="C23" s="4" t="s">
        <v>8</v>
      </c>
      <c r="D23" s="49">
        <v>1185000</v>
      </c>
      <c r="E23" s="50"/>
      <c r="F23" s="49"/>
      <c r="G23" s="57">
        <v>1096500</v>
      </c>
    </row>
    <row r="24" spans="1:9" s="15" customFormat="1" ht="85.5">
      <c r="A24" s="22" t="s">
        <v>114</v>
      </c>
      <c r="B24" s="2" t="s">
        <v>80</v>
      </c>
      <c r="C24" s="5" t="s">
        <v>84</v>
      </c>
      <c r="D24" s="49">
        <v>1763939</v>
      </c>
      <c r="E24" s="50">
        <f>100-(F24/D24)*100</f>
        <v>97.16543485914195</v>
      </c>
      <c r="F24" s="49">
        <f>740000-690000</f>
        <v>50000</v>
      </c>
      <c r="G24" s="57">
        <v>660000</v>
      </c>
      <c r="I24" s="47"/>
    </row>
    <row r="25" spans="1:7" s="15" customFormat="1" ht="85.5">
      <c r="A25" s="22" t="s">
        <v>114</v>
      </c>
      <c r="B25" s="2" t="s">
        <v>80</v>
      </c>
      <c r="C25" s="5" t="s">
        <v>79</v>
      </c>
      <c r="D25" s="49"/>
      <c r="E25" s="50"/>
      <c r="F25" s="49"/>
      <c r="G25" s="57">
        <v>690000</v>
      </c>
    </row>
    <row r="26" spans="1:7" s="15" customFormat="1" ht="14.25">
      <c r="A26" s="22" t="s">
        <v>111</v>
      </c>
      <c r="B26" s="23" t="s">
        <v>132</v>
      </c>
      <c r="C26" s="5" t="s">
        <v>20</v>
      </c>
      <c r="D26" s="49">
        <v>424666</v>
      </c>
      <c r="E26" s="50"/>
      <c r="F26" s="49"/>
      <c r="G26" s="57">
        <v>105010</v>
      </c>
    </row>
    <row r="27" spans="1:7" s="15" customFormat="1" ht="28.5">
      <c r="A27" s="22" t="s">
        <v>111</v>
      </c>
      <c r="B27" s="23" t="s">
        <v>132</v>
      </c>
      <c r="C27" s="5" t="s">
        <v>12</v>
      </c>
      <c r="D27" s="49">
        <v>13656</v>
      </c>
      <c r="E27" s="50"/>
      <c r="F27" s="49"/>
      <c r="G27" s="57">
        <v>13656</v>
      </c>
    </row>
    <row r="28" spans="1:7" s="15" customFormat="1" ht="28.5">
      <c r="A28" s="22" t="s">
        <v>111</v>
      </c>
      <c r="B28" s="23" t="s">
        <v>132</v>
      </c>
      <c r="C28" s="5" t="s">
        <v>74</v>
      </c>
      <c r="D28" s="49">
        <v>140000</v>
      </c>
      <c r="E28" s="50"/>
      <c r="F28" s="49"/>
      <c r="G28" s="57">
        <v>63585</v>
      </c>
    </row>
    <row r="29" spans="1:7" s="15" customFormat="1" ht="28.5">
      <c r="A29" s="22" t="s">
        <v>113</v>
      </c>
      <c r="B29" s="23" t="s">
        <v>136</v>
      </c>
      <c r="C29" s="4" t="s">
        <v>85</v>
      </c>
      <c r="D29" s="49">
        <v>896000</v>
      </c>
      <c r="E29" s="50"/>
      <c r="F29" s="49"/>
      <c r="G29" s="57">
        <v>320000</v>
      </c>
    </row>
    <row r="30" spans="1:7" s="15" customFormat="1" ht="28.5">
      <c r="A30" s="22" t="s">
        <v>113</v>
      </c>
      <c r="B30" s="23" t="s">
        <v>136</v>
      </c>
      <c r="C30" s="4" t="s">
        <v>81</v>
      </c>
      <c r="D30" s="49"/>
      <c r="E30" s="50"/>
      <c r="F30" s="49"/>
      <c r="G30" s="57">
        <v>96000</v>
      </c>
    </row>
    <row r="31" spans="1:7" s="15" customFormat="1" ht="28.5">
      <c r="A31" s="22" t="s">
        <v>113</v>
      </c>
      <c r="B31" s="23" t="s">
        <v>136</v>
      </c>
      <c r="C31" s="4" t="s">
        <v>86</v>
      </c>
      <c r="D31" s="49">
        <v>427400</v>
      </c>
      <c r="E31" s="50"/>
      <c r="F31" s="49"/>
      <c r="G31" s="57">
        <v>31233</v>
      </c>
    </row>
    <row r="32" spans="1:7" s="15" customFormat="1" ht="28.5">
      <c r="A32" s="22" t="s">
        <v>113</v>
      </c>
      <c r="B32" s="23" t="s">
        <v>136</v>
      </c>
      <c r="C32" s="4" t="s">
        <v>82</v>
      </c>
      <c r="D32" s="49"/>
      <c r="E32" s="50"/>
      <c r="F32" s="49"/>
      <c r="G32" s="57">
        <v>156000</v>
      </c>
    </row>
    <row r="33" spans="1:7" s="65" customFormat="1" ht="28.5">
      <c r="A33" s="60" t="s">
        <v>113</v>
      </c>
      <c r="B33" s="61" t="s">
        <v>136</v>
      </c>
      <c r="C33" s="62" t="s">
        <v>87</v>
      </c>
      <c r="D33" s="63">
        <v>1431000</v>
      </c>
      <c r="E33" s="64"/>
      <c r="F33" s="63"/>
      <c r="G33" s="57">
        <v>192379</v>
      </c>
    </row>
    <row r="34" spans="1:7" s="65" customFormat="1" ht="28.5">
      <c r="A34" s="60" t="s">
        <v>113</v>
      </c>
      <c r="B34" s="61" t="s">
        <v>136</v>
      </c>
      <c r="C34" s="62" t="s">
        <v>83</v>
      </c>
      <c r="D34" s="63"/>
      <c r="E34" s="64"/>
      <c r="F34" s="63"/>
      <c r="G34" s="57">
        <v>962000</v>
      </c>
    </row>
    <row r="35" spans="1:7" s="15" customFormat="1" ht="28.5">
      <c r="A35" s="22" t="s">
        <v>113</v>
      </c>
      <c r="B35" s="23" t="s">
        <v>136</v>
      </c>
      <c r="C35" s="4" t="s">
        <v>75</v>
      </c>
      <c r="D35" s="49">
        <v>16866000</v>
      </c>
      <c r="E35" s="50">
        <f>100-(F35/D35)*100</f>
        <v>47.45493893039251</v>
      </c>
      <c r="F35" s="49">
        <f>(13516000-833200)-998550-2822000</f>
        <v>8862250</v>
      </c>
      <c r="G35" s="57">
        <f>833200+998550</f>
        <v>1831750</v>
      </c>
    </row>
    <row r="36" spans="1:7" s="15" customFormat="1" ht="28.5">
      <c r="A36" s="22" t="s">
        <v>113</v>
      </c>
      <c r="B36" s="23" t="s">
        <v>136</v>
      </c>
      <c r="C36" s="4" t="s">
        <v>76</v>
      </c>
      <c r="D36" s="49"/>
      <c r="E36" s="50"/>
      <c r="F36" s="49"/>
      <c r="G36" s="57">
        <v>2822000</v>
      </c>
    </row>
    <row r="37" spans="1:7" s="15" customFormat="1" ht="85.5">
      <c r="A37" s="1" t="s">
        <v>114</v>
      </c>
      <c r="B37" s="2" t="s">
        <v>80</v>
      </c>
      <c r="C37" s="3" t="s">
        <v>78</v>
      </c>
      <c r="D37" s="49">
        <v>689000</v>
      </c>
      <c r="E37" s="59"/>
      <c r="F37" s="49"/>
      <c r="G37" s="57">
        <f>330+39670</f>
        <v>40000</v>
      </c>
    </row>
    <row r="38" spans="1:7" s="15" customFormat="1" ht="85.5">
      <c r="A38" s="1" t="s">
        <v>114</v>
      </c>
      <c r="B38" s="2" t="s">
        <v>80</v>
      </c>
      <c r="C38" s="3" t="s">
        <v>77</v>
      </c>
      <c r="D38" s="49"/>
      <c r="E38" s="59"/>
      <c r="F38" s="49"/>
      <c r="G38" s="57">
        <v>649000</v>
      </c>
    </row>
    <row r="39" spans="1:7" s="15" customFormat="1" ht="14.25">
      <c r="A39" s="1"/>
      <c r="B39" s="23"/>
      <c r="C39" s="5" t="s">
        <v>13</v>
      </c>
      <c r="D39" s="49">
        <f>SUM(D41:D51)</f>
        <v>2855781</v>
      </c>
      <c r="E39" s="49"/>
      <c r="F39" s="49">
        <f>SUM(F41:F51)</f>
        <v>552000</v>
      </c>
      <c r="G39" s="49">
        <f>SUM(G41:G51)</f>
        <v>2111133</v>
      </c>
    </row>
    <row r="40" spans="1:7" s="15" customFormat="1" ht="14.25">
      <c r="A40" s="22"/>
      <c r="B40" s="23"/>
      <c r="C40" s="5" t="s">
        <v>109</v>
      </c>
      <c r="D40" s="49"/>
      <c r="E40" s="50"/>
      <c r="F40" s="49"/>
      <c r="G40" s="57"/>
    </row>
    <row r="41" spans="1:7" s="15" customFormat="1" ht="14.25">
      <c r="A41" s="22" t="s">
        <v>111</v>
      </c>
      <c r="B41" s="23" t="s">
        <v>132</v>
      </c>
      <c r="C41" s="4" t="s">
        <v>115</v>
      </c>
      <c r="D41" s="49">
        <v>100000</v>
      </c>
      <c r="E41" s="50"/>
      <c r="F41" s="49"/>
      <c r="G41" s="57">
        <v>100000</v>
      </c>
    </row>
    <row r="42" spans="1:7" s="15" customFormat="1" ht="14.25">
      <c r="A42" s="22" t="s">
        <v>111</v>
      </c>
      <c r="B42" s="23" t="s">
        <v>132</v>
      </c>
      <c r="C42" s="4" t="s">
        <v>4</v>
      </c>
      <c r="D42" s="49">
        <v>550000</v>
      </c>
      <c r="E42" s="50">
        <f>100-(F42/D42)*100</f>
        <v>36.36363636363637</v>
      </c>
      <c r="F42" s="49">
        <v>350000</v>
      </c>
      <c r="G42" s="57">
        <v>200000</v>
      </c>
    </row>
    <row r="43" spans="1:7" s="15" customFormat="1" ht="14.25">
      <c r="A43" s="22" t="s">
        <v>111</v>
      </c>
      <c r="B43" s="23" t="s">
        <v>132</v>
      </c>
      <c r="C43" s="4" t="s">
        <v>5</v>
      </c>
      <c r="D43" s="49">
        <v>305000</v>
      </c>
      <c r="E43" s="50">
        <f>100-(F43/D43)*100</f>
        <v>65.24590163934425</v>
      </c>
      <c r="F43" s="49">
        <f>305000-199000</f>
        <v>106000</v>
      </c>
      <c r="G43" s="57">
        <v>199000</v>
      </c>
    </row>
    <row r="44" spans="1:7" s="15" customFormat="1" ht="14.25">
      <c r="A44" s="22" t="s">
        <v>111</v>
      </c>
      <c r="B44" s="23" t="s">
        <v>132</v>
      </c>
      <c r="C44" s="43" t="s">
        <v>21</v>
      </c>
      <c r="D44" s="49">
        <v>250000</v>
      </c>
      <c r="E44" s="50">
        <f>100-(F44/D44)*100</f>
        <v>97.6</v>
      </c>
      <c r="F44" s="49">
        <f>250000-244000</f>
        <v>6000</v>
      </c>
      <c r="G44" s="57">
        <v>244000</v>
      </c>
    </row>
    <row r="45" spans="1:7" s="15" customFormat="1" ht="14.25">
      <c r="A45" s="22" t="s">
        <v>111</v>
      </c>
      <c r="B45" s="23" t="s">
        <v>132</v>
      </c>
      <c r="C45" s="43" t="s">
        <v>22</v>
      </c>
      <c r="D45" s="49">
        <v>10000</v>
      </c>
      <c r="E45" s="50"/>
      <c r="F45" s="49"/>
      <c r="G45" s="57">
        <v>10000</v>
      </c>
    </row>
    <row r="46" spans="1:7" s="15" customFormat="1" ht="28.5">
      <c r="A46" s="22" t="s">
        <v>111</v>
      </c>
      <c r="B46" s="23" t="s">
        <v>132</v>
      </c>
      <c r="C46" s="43" t="s">
        <v>60</v>
      </c>
      <c r="D46" s="49">
        <v>150000</v>
      </c>
      <c r="E46" s="50"/>
      <c r="F46" s="49"/>
      <c r="G46" s="57">
        <v>150000</v>
      </c>
    </row>
    <row r="47" spans="1:7" s="15" customFormat="1" ht="14.25">
      <c r="A47" s="22" t="s">
        <v>111</v>
      </c>
      <c r="B47" s="23" t="s">
        <v>132</v>
      </c>
      <c r="C47" s="43" t="s">
        <v>24</v>
      </c>
      <c r="D47" s="49">
        <v>196350</v>
      </c>
      <c r="E47" s="50">
        <f>100-(F47/D47)*100</f>
        <v>79.62821492233257</v>
      </c>
      <c r="F47" s="49">
        <f>196350-156350</f>
        <v>40000</v>
      </c>
      <c r="G47" s="57">
        <v>156350</v>
      </c>
    </row>
    <row r="48" spans="1:7" s="15" customFormat="1" ht="14.25">
      <c r="A48" s="22" t="s">
        <v>111</v>
      </c>
      <c r="B48" s="23" t="s">
        <v>132</v>
      </c>
      <c r="C48" s="43" t="s">
        <v>25</v>
      </c>
      <c r="D48" s="49">
        <v>20000</v>
      </c>
      <c r="E48" s="50"/>
      <c r="F48" s="49"/>
      <c r="G48" s="57">
        <v>20000</v>
      </c>
    </row>
    <row r="49" spans="1:7" s="15" customFormat="1" ht="14.25">
      <c r="A49" s="22" t="s">
        <v>111</v>
      </c>
      <c r="B49" s="23" t="s">
        <v>132</v>
      </c>
      <c r="C49" s="4" t="s">
        <v>7</v>
      </c>
      <c r="D49" s="49">
        <v>195583</v>
      </c>
      <c r="E49" s="50">
        <f>100-(F49/D49)*100</f>
        <v>74.43540594018907</v>
      </c>
      <c r="F49" s="49">
        <v>50000</v>
      </c>
      <c r="G49" s="57">
        <v>145583</v>
      </c>
    </row>
    <row r="50" spans="1:7" s="65" customFormat="1" ht="28.5">
      <c r="A50" s="60" t="s">
        <v>113</v>
      </c>
      <c r="B50" s="61" t="s">
        <v>136</v>
      </c>
      <c r="C50" s="62" t="s">
        <v>88</v>
      </c>
      <c r="D50" s="63">
        <v>1078848</v>
      </c>
      <c r="E50" s="64"/>
      <c r="F50" s="63"/>
      <c r="G50" s="57">
        <v>185200</v>
      </c>
    </row>
    <row r="51" spans="1:7" s="65" customFormat="1" ht="42.75">
      <c r="A51" s="60" t="s">
        <v>99</v>
      </c>
      <c r="B51" s="61" t="s">
        <v>100</v>
      </c>
      <c r="C51" s="62" t="s">
        <v>89</v>
      </c>
      <c r="D51" s="63"/>
      <c r="E51" s="64"/>
      <c r="F51" s="63"/>
      <c r="G51" s="57">
        <v>701000</v>
      </c>
    </row>
    <row r="52" spans="1:7" s="19" customFormat="1" ht="30">
      <c r="A52" s="16" t="s">
        <v>138</v>
      </c>
      <c r="B52" s="51" t="s">
        <v>128</v>
      </c>
      <c r="C52" s="52"/>
      <c r="D52" s="48">
        <f>SUM(D53:D76)</f>
        <v>84201432</v>
      </c>
      <c r="E52" s="53"/>
      <c r="F52" s="48">
        <f>SUM(F53:F76)</f>
        <v>38362314</v>
      </c>
      <c r="G52" s="48">
        <f>SUM(G53:G76)</f>
        <v>28549124</v>
      </c>
    </row>
    <row r="53" spans="1:7" s="15" customFormat="1" ht="28.5">
      <c r="A53" s="22" t="s">
        <v>111</v>
      </c>
      <c r="B53" s="61" t="s">
        <v>132</v>
      </c>
      <c r="C53" s="4" t="s">
        <v>0</v>
      </c>
      <c r="D53" s="49">
        <v>6310000</v>
      </c>
      <c r="E53" s="50">
        <f>100-(F53/D53)*100</f>
        <v>76.2282091917591</v>
      </c>
      <c r="F53" s="49">
        <f>3500000-2000000</f>
        <v>1500000</v>
      </c>
      <c r="G53" s="57">
        <v>2445000</v>
      </c>
    </row>
    <row r="54" spans="1:7" s="15" customFormat="1" ht="28.5">
      <c r="A54" s="22" t="s">
        <v>111</v>
      </c>
      <c r="B54" s="23" t="s">
        <v>132</v>
      </c>
      <c r="C54" s="4" t="s">
        <v>1</v>
      </c>
      <c r="D54" s="24">
        <v>21503000</v>
      </c>
      <c r="E54" s="50">
        <f>100-(F54/D54)*100</f>
        <v>61.386783239547974</v>
      </c>
      <c r="F54" s="24">
        <f>14303000-6000000</f>
        <v>8303000</v>
      </c>
      <c r="G54" s="57">
        <v>6000000</v>
      </c>
    </row>
    <row r="55" spans="1:7" s="15" customFormat="1" ht="14.25">
      <c r="A55" s="22" t="s">
        <v>111</v>
      </c>
      <c r="B55" s="23" t="s">
        <v>132</v>
      </c>
      <c r="C55" s="4" t="s">
        <v>70</v>
      </c>
      <c r="D55" s="24">
        <v>4200000</v>
      </c>
      <c r="E55" s="50"/>
      <c r="F55" s="24"/>
      <c r="G55" s="57">
        <v>4200000</v>
      </c>
    </row>
    <row r="56" spans="1:7" s="15" customFormat="1" ht="28.5">
      <c r="A56" s="22" t="s">
        <v>111</v>
      </c>
      <c r="B56" s="23" t="s">
        <v>132</v>
      </c>
      <c r="C56" s="4" t="s">
        <v>58</v>
      </c>
      <c r="D56" s="24">
        <v>2500000</v>
      </c>
      <c r="E56" s="50">
        <f>100-(F56/D56)*100</f>
        <v>20.840000000000003</v>
      </c>
      <c r="F56" s="24">
        <f>2379000-400000</f>
        <v>1979000</v>
      </c>
      <c r="G56" s="57">
        <v>400000</v>
      </c>
    </row>
    <row r="57" spans="1:7" s="15" customFormat="1" ht="14.25">
      <c r="A57" s="22" t="s">
        <v>111</v>
      </c>
      <c r="B57" s="23" t="s">
        <v>132</v>
      </c>
      <c r="C57" s="4" t="s">
        <v>9</v>
      </c>
      <c r="D57" s="24">
        <v>200000</v>
      </c>
      <c r="E57" s="50">
        <f>100-(F57/D57)*100</f>
        <v>21.150000000000006</v>
      </c>
      <c r="F57" s="24">
        <f>200000-42300</f>
        <v>157700</v>
      </c>
      <c r="G57" s="57">
        <v>42300</v>
      </c>
    </row>
    <row r="58" spans="1:7" s="15" customFormat="1" ht="28.5">
      <c r="A58" s="22" t="s">
        <v>111</v>
      </c>
      <c r="B58" s="23" t="s">
        <v>132</v>
      </c>
      <c r="C58" s="4" t="s">
        <v>2</v>
      </c>
      <c r="D58" s="24">
        <v>12500000</v>
      </c>
      <c r="E58" s="50">
        <f>100-(F58/D58)*100</f>
        <v>1.1200000000000045</v>
      </c>
      <c r="F58" s="24">
        <f>12500000-140000</f>
        <v>12360000</v>
      </c>
      <c r="G58" s="57">
        <v>140000</v>
      </c>
    </row>
    <row r="59" spans="1:7" s="15" customFormat="1" ht="14.25">
      <c r="A59" s="22" t="s">
        <v>111</v>
      </c>
      <c r="B59" s="23" t="s">
        <v>132</v>
      </c>
      <c r="C59" s="4" t="s">
        <v>11</v>
      </c>
      <c r="D59" s="24">
        <v>140000</v>
      </c>
      <c r="E59" s="50">
        <f>100-(F59/D59)*100</f>
        <v>0.1521428571428629</v>
      </c>
      <c r="F59" s="24">
        <f>140000-213</f>
        <v>139787</v>
      </c>
      <c r="G59" s="57">
        <v>213</v>
      </c>
    </row>
    <row r="60" spans="1:7" s="15" customFormat="1" ht="28.5">
      <c r="A60" s="22" t="s">
        <v>111</v>
      </c>
      <c r="B60" s="23" t="s">
        <v>132</v>
      </c>
      <c r="C60" s="4" t="s">
        <v>26</v>
      </c>
      <c r="D60" s="24">
        <v>1500000</v>
      </c>
      <c r="E60" s="26"/>
      <c r="F60" s="24"/>
      <c r="G60" s="57">
        <v>1500000</v>
      </c>
    </row>
    <row r="61" spans="1:7" s="15" customFormat="1" ht="28.5">
      <c r="A61" s="22" t="s">
        <v>111</v>
      </c>
      <c r="B61" s="23" t="s">
        <v>132</v>
      </c>
      <c r="C61" s="6" t="s">
        <v>29</v>
      </c>
      <c r="D61" s="24">
        <v>1850000</v>
      </c>
      <c r="E61" s="50"/>
      <c r="F61" s="24"/>
      <c r="G61" s="57">
        <v>1550000</v>
      </c>
    </row>
    <row r="62" spans="1:7" s="15" customFormat="1" ht="28.5">
      <c r="A62" s="22" t="s">
        <v>111</v>
      </c>
      <c r="B62" s="23" t="s">
        <v>132</v>
      </c>
      <c r="C62" s="6" t="s">
        <v>27</v>
      </c>
      <c r="D62" s="24">
        <v>550000</v>
      </c>
      <c r="E62" s="50">
        <f aca="true" t="shared" si="0" ref="E62:E67">100-(F62/D62)*100</f>
        <v>12.520545454545456</v>
      </c>
      <c r="F62" s="24">
        <f>50000+200000-150000+381137</f>
        <v>481137</v>
      </c>
      <c r="G62" s="57">
        <f>450000-381137</f>
        <v>68863</v>
      </c>
    </row>
    <row r="63" spans="1:7" s="15" customFormat="1" ht="28.5">
      <c r="A63" s="22" t="s">
        <v>111</v>
      </c>
      <c r="B63" s="23" t="s">
        <v>132</v>
      </c>
      <c r="C63" s="6" t="s">
        <v>30</v>
      </c>
      <c r="D63" s="24">
        <v>550000</v>
      </c>
      <c r="E63" s="50">
        <f t="shared" si="0"/>
        <v>56.57036363636364</v>
      </c>
      <c r="F63" s="24">
        <f>D63-G63</f>
        <v>238863</v>
      </c>
      <c r="G63" s="57">
        <f>330000-18863</f>
        <v>311137</v>
      </c>
    </row>
    <row r="64" spans="1:7" s="15" customFormat="1" ht="28.5">
      <c r="A64" s="22" t="s">
        <v>111</v>
      </c>
      <c r="B64" s="23" t="s">
        <v>132</v>
      </c>
      <c r="C64" s="6" t="s">
        <v>31</v>
      </c>
      <c r="D64" s="24">
        <v>350000</v>
      </c>
      <c r="E64" s="50">
        <f t="shared" si="0"/>
        <v>57.142857142857146</v>
      </c>
      <c r="F64" s="24">
        <f>50000+100000</f>
        <v>150000</v>
      </c>
      <c r="G64" s="57">
        <v>200000</v>
      </c>
    </row>
    <row r="65" spans="1:7" s="15" customFormat="1" ht="28.5">
      <c r="A65" s="22" t="s">
        <v>111</v>
      </c>
      <c r="B65" s="23" t="s">
        <v>132</v>
      </c>
      <c r="C65" s="6" t="s">
        <v>65</v>
      </c>
      <c r="D65" s="24">
        <v>550000</v>
      </c>
      <c r="E65" s="50">
        <f t="shared" si="0"/>
        <v>4.00418181818182</v>
      </c>
      <c r="F65" s="24">
        <f>D65-G65</f>
        <v>527977</v>
      </c>
      <c r="G65" s="57">
        <f>122023-100000</f>
        <v>22023</v>
      </c>
    </row>
    <row r="66" spans="1:7" s="15" customFormat="1" ht="14.25">
      <c r="A66" s="22" t="s">
        <v>111</v>
      </c>
      <c r="B66" s="23" t="s">
        <v>132</v>
      </c>
      <c r="C66" s="6" t="s">
        <v>28</v>
      </c>
      <c r="D66" s="24">
        <v>2500000</v>
      </c>
      <c r="E66" s="50">
        <f t="shared" si="0"/>
        <v>4</v>
      </c>
      <c r="F66" s="24">
        <v>2400000</v>
      </c>
      <c r="G66" s="57">
        <v>100000</v>
      </c>
    </row>
    <row r="67" spans="1:7" s="15" customFormat="1" ht="85.5">
      <c r="A67" s="22" t="s">
        <v>114</v>
      </c>
      <c r="B67" s="23" t="s">
        <v>80</v>
      </c>
      <c r="C67" s="4" t="s">
        <v>73</v>
      </c>
      <c r="D67" s="49">
        <v>5149417</v>
      </c>
      <c r="E67" s="50">
        <f t="shared" si="0"/>
        <v>36.99447918084707</v>
      </c>
      <c r="F67" s="49">
        <v>3244417</v>
      </c>
      <c r="G67" s="57">
        <v>1399000</v>
      </c>
    </row>
    <row r="68" spans="1:7" s="15" customFormat="1" ht="85.5">
      <c r="A68" s="22" t="s">
        <v>114</v>
      </c>
      <c r="B68" s="23" t="s">
        <v>80</v>
      </c>
      <c r="C68" s="4" t="s">
        <v>90</v>
      </c>
      <c r="D68" s="49"/>
      <c r="E68" s="50"/>
      <c r="F68" s="49"/>
      <c r="G68" s="57">
        <v>506000</v>
      </c>
    </row>
    <row r="69" spans="1:7" s="15" customFormat="1" ht="85.5">
      <c r="A69" s="22" t="s">
        <v>114</v>
      </c>
      <c r="B69" s="23" t="s">
        <v>80</v>
      </c>
      <c r="C69" s="4" t="s">
        <v>91</v>
      </c>
      <c r="D69" s="49">
        <v>11119000</v>
      </c>
      <c r="E69" s="50">
        <f>100-(F69/D69)*100</f>
        <v>69.47281230326467</v>
      </c>
      <c r="F69" s="49">
        <f>3715000-420682+100000</f>
        <v>3394318</v>
      </c>
      <c r="G69" s="57">
        <f>520682-100000</f>
        <v>420682</v>
      </c>
    </row>
    <row r="70" spans="1:7" s="65" customFormat="1" ht="85.5">
      <c r="A70" s="60" t="s">
        <v>114</v>
      </c>
      <c r="B70" s="61" t="s">
        <v>80</v>
      </c>
      <c r="C70" s="62" t="s">
        <v>92</v>
      </c>
      <c r="D70" s="63">
        <v>574015</v>
      </c>
      <c r="E70" s="64">
        <f>100-(F70/D70)*100</f>
        <v>59.388691933137636</v>
      </c>
      <c r="F70" s="63">
        <f>574015-200900-140000</f>
        <v>233115</v>
      </c>
      <c r="G70" s="57">
        <v>200906</v>
      </c>
    </row>
    <row r="71" spans="1:7" s="65" customFormat="1" ht="85.5">
      <c r="A71" s="60" t="s">
        <v>114</v>
      </c>
      <c r="B71" s="61" t="s">
        <v>80</v>
      </c>
      <c r="C71" s="62" t="s">
        <v>93</v>
      </c>
      <c r="D71" s="63"/>
      <c r="E71" s="64"/>
      <c r="F71" s="63"/>
      <c r="G71" s="57">
        <v>140000</v>
      </c>
    </row>
    <row r="72" spans="1:7" s="15" customFormat="1" ht="85.5">
      <c r="A72" s="22" t="s">
        <v>114</v>
      </c>
      <c r="B72" s="23" t="s">
        <v>80</v>
      </c>
      <c r="C72" s="4" t="s">
        <v>32</v>
      </c>
      <c r="D72" s="49">
        <v>1600000</v>
      </c>
      <c r="E72" s="50">
        <f>100-(F72/D72)*100</f>
        <v>3.3125</v>
      </c>
      <c r="F72" s="49">
        <f>1600000-53000</f>
        <v>1547000</v>
      </c>
      <c r="G72" s="57">
        <v>53000</v>
      </c>
    </row>
    <row r="73" spans="1:7" s="15" customFormat="1" ht="85.5">
      <c r="A73" s="22" t="s">
        <v>114</v>
      </c>
      <c r="B73" s="23" t="s">
        <v>80</v>
      </c>
      <c r="C73" s="4" t="s">
        <v>10</v>
      </c>
      <c r="D73" s="49">
        <v>2006000</v>
      </c>
      <c r="E73" s="50">
        <f>100-(F73/D73)*100</f>
        <v>14.955134596211366</v>
      </c>
      <c r="F73" s="49">
        <f>2006000-117900-182100</f>
        <v>1706000</v>
      </c>
      <c r="G73" s="57">
        <v>300000</v>
      </c>
    </row>
    <row r="74" spans="1:7" s="15" customFormat="1" ht="85.5">
      <c r="A74" s="22" t="s">
        <v>114</v>
      </c>
      <c r="B74" s="23" t="s">
        <v>80</v>
      </c>
      <c r="C74" s="4" t="s">
        <v>72</v>
      </c>
      <c r="D74" s="49">
        <v>550000</v>
      </c>
      <c r="E74" s="50"/>
      <c r="F74" s="49"/>
      <c r="G74" s="57">
        <v>445000</v>
      </c>
    </row>
    <row r="75" spans="1:7" s="15" customFormat="1" ht="85.5">
      <c r="A75" s="22" t="s">
        <v>114</v>
      </c>
      <c r="B75" s="23" t="s">
        <v>80</v>
      </c>
      <c r="C75" s="4" t="s">
        <v>94</v>
      </c>
      <c r="D75" s="49"/>
      <c r="E75" s="50"/>
      <c r="F75" s="49"/>
      <c r="G75" s="57">
        <v>105000</v>
      </c>
    </row>
    <row r="76" spans="1:7" s="15" customFormat="1" ht="57">
      <c r="A76" s="22" t="s">
        <v>112</v>
      </c>
      <c r="B76" s="23" t="s">
        <v>137</v>
      </c>
      <c r="C76" s="4" t="s">
        <v>135</v>
      </c>
      <c r="D76" s="49">
        <v>8000000</v>
      </c>
      <c r="E76" s="50"/>
      <c r="F76" s="49"/>
      <c r="G76" s="57">
        <v>8000000</v>
      </c>
    </row>
    <row r="77" spans="1:7" s="19" customFormat="1" ht="30">
      <c r="A77" s="16" t="s">
        <v>127</v>
      </c>
      <c r="B77" s="17" t="s">
        <v>129</v>
      </c>
      <c r="C77" s="52"/>
      <c r="D77" s="48">
        <f>SUM(D78:D92)</f>
        <v>16940731</v>
      </c>
      <c r="E77" s="53"/>
      <c r="F77" s="48">
        <f>SUM(F78:F92)</f>
        <v>4266231</v>
      </c>
      <c r="G77" s="48">
        <f>SUM(G78:G92)</f>
        <v>12674500</v>
      </c>
    </row>
    <row r="78" spans="1:7" s="15" customFormat="1" ht="42.75">
      <c r="A78" s="22" t="s">
        <v>111</v>
      </c>
      <c r="B78" s="23" t="s">
        <v>132</v>
      </c>
      <c r="C78" s="5" t="s">
        <v>117</v>
      </c>
      <c r="D78" s="49">
        <v>500000</v>
      </c>
      <c r="E78" s="50"/>
      <c r="F78" s="49"/>
      <c r="G78" s="57">
        <v>500000</v>
      </c>
    </row>
    <row r="79" spans="1:7" s="15" customFormat="1" ht="28.5">
      <c r="A79" s="22" t="s">
        <v>111</v>
      </c>
      <c r="B79" s="23" t="s">
        <v>133</v>
      </c>
      <c r="C79" s="5" t="s">
        <v>98</v>
      </c>
      <c r="D79" s="49">
        <v>5084700</v>
      </c>
      <c r="E79" s="50">
        <f>100-(F79/D79)*100</f>
        <v>23.004307038763343</v>
      </c>
      <c r="F79" s="49">
        <f>3915000+389700-389700</f>
        <v>3915000</v>
      </c>
      <c r="G79" s="57">
        <v>1169700</v>
      </c>
    </row>
    <row r="80" spans="1:7" s="15" customFormat="1" ht="14.25">
      <c r="A80" s="22" t="s">
        <v>111</v>
      </c>
      <c r="B80" s="23" t="s">
        <v>133</v>
      </c>
      <c r="C80" s="5" t="s">
        <v>68</v>
      </c>
      <c r="D80" s="49">
        <v>349391</v>
      </c>
      <c r="E80" s="50">
        <f>100-(F80/D80)*100</f>
        <v>65.82882787478783</v>
      </c>
      <c r="F80" s="49">
        <f>D80-G80</f>
        <v>119391</v>
      </c>
      <c r="G80" s="57">
        <v>230000</v>
      </c>
    </row>
    <row r="81" spans="1:7" s="15" customFormat="1" ht="14.25">
      <c r="A81" s="22" t="s">
        <v>111</v>
      </c>
      <c r="B81" s="23" t="s">
        <v>133</v>
      </c>
      <c r="C81" s="6" t="s">
        <v>33</v>
      </c>
      <c r="D81" s="49">
        <v>380000</v>
      </c>
      <c r="E81" s="50"/>
      <c r="F81" s="49"/>
      <c r="G81" s="57">
        <v>380000</v>
      </c>
    </row>
    <row r="82" spans="1:7" s="15" customFormat="1" ht="14.25">
      <c r="A82" s="22" t="s">
        <v>111</v>
      </c>
      <c r="B82" s="23" t="s">
        <v>133</v>
      </c>
      <c r="C82" s="6" t="s">
        <v>71</v>
      </c>
      <c r="D82" s="49">
        <v>236000</v>
      </c>
      <c r="E82" s="50"/>
      <c r="F82" s="49"/>
      <c r="G82" s="57">
        <v>236000</v>
      </c>
    </row>
    <row r="83" spans="1:7" s="15" customFormat="1" ht="14.25">
      <c r="A83" s="22" t="s">
        <v>111</v>
      </c>
      <c r="B83" s="23" t="s">
        <v>133</v>
      </c>
      <c r="C83" s="6" t="s">
        <v>36</v>
      </c>
      <c r="D83" s="49">
        <v>188000</v>
      </c>
      <c r="E83" s="50"/>
      <c r="F83" s="49"/>
      <c r="G83" s="57">
        <v>188000</v>
      </c>
    </row>
    <row r="84" spans="1:7" s="15" customFormat="1" ht="14.25">
      <c r="A84" s="22" t="s">
        <v>111</v>
      </c>
      <c r="B84" s="23" t="s">
        <v>133</v>
      </c>
      <c r="C84" s="6" t="s">
        <v>34</v>
      </c>
      <c r="D84" s="49">
        <v>624000</v>
      </c>
      <c r="E84" s="50"/>
      <c r="F84" s="49"/>
      <c r="G84" s="57">
        <v>624000</v>
      </c>
    </row>
    <row r="85" spans="1:7" s="15" customFormat="1" ht="14.25">
      <c r="A85" s="22" t="s">
        <v>111</v>
      </c>
      <c r="B85" s="23" t="s">
        <v>133</v>
      </c>
      <c r="C85" s="6" t="s">
        <v>35</v>
      </c>
      <c r="D85" s="57">
        <v>1327000</v>
      </c>
      <c r="E85" s="50">
        <f>100-(F85/D85)*100</f>
        <v>82.52901281085155</v>
      </c>
      <c r="F85" s="49">
        <f>D85-G85</f>
        <v>231840</v>
      </c>
      <c r="G85" s="57">
        <f>1027000+68160</f>
        <v>1095160</v>
      </c>
    </row>
    <row r="86" spans="1:7" s="15" customFormat="1" ht="28.5">
      <c r="A86" s="22" t="s">
        <v>111</v>
      </c>
      <c r="B86" s="23" t="s">
        <v>133</v>
      </c>
      <c r="C86" s="6" t="s">
        <v>69</v>
      </c>
      <c r="D86" s="49">
        <f>389700+456000-389700</f>
        <v>456000</v>
      </c>
      <c r="E86" s="50"/>
      <c r="F86" s="49"/>
      <c r="G86" s="57">
        <v>456000</v>
      </c>
    </row>
    <row r="87" spans="1:7" s="15" customFormat="1" ht="28.5">
      <c r="A87" s="22" t="s">
        <v>111</v>
      </c>
      <c r="B87" s="23" t="s">
        <v>132</v>
      </c>
      <c r="C87" s="5" t="s">
        <v>6</v>
      </c>
      <c r="D87" s="57">
        <f>3079200-68160</f>
        <v>3011040</v>
      </c>
      <c r="E87" s="50"/>
      <c r="F87" s="49"/>
      <c r="G87" s="57">
        <f>3079200-68160</f>
        <v>3011040</v>
      </c>
    </row>
    <row r="88" spans="1:7" s="15" customFormat="1" ht="85.5">
      <c r="A88" s="22" t="s">
        <v>114</v>
      </c>
      <c r="B88" s="23" t="s">
        <v>80</v>
      </c>
      <c r="C88" s="6" t="s">
        <v>96</v>
      </c>
      <c r="D88" s="49">
        <v>573600</v>
      </c>
      <c r="E88" s="50"/>
      <c r="F88" s="49"/>
      <c r="G88" s="57">
        <v>95600</v>
      </c>
    </row>
    <row r="89" spans="1:7" s="15" customFormat="1" ht="85.5">
      <c r="A89" s="22" t="s">
        <v>114</v>
      </c>
      <c r="B89" s="23" t="s">
        <v>80</v>
      </c>
      <c r="C89" s="6" t="s">
        <v>95</v>
      </c>
      <c r="D89" s="49"/>
      <c r="E89" s="50"/>
      <c r="F89" s="49"/>
      <c r="G89" s="57">
        <v>478000</v>
      </c>
    </row>
    <row r="90" spans="1:7" s="15" customFormat="1" ht="85.5">
      <c r="A90" s="22" t="s">
        <v>114</v>
      </c>
      <c r="B90" s="23" t="s">
        <v>80</v>
      </c>
      <c r="C90" s="6" t="s">
        <v>41</v>
      </c>
      <c r="D90" s="49">
        <v>211000</v>
      </c>
      <c r="E90" s="50"/>
      <c r="F90" s="49"/>
      <c r="G90" s="57">
        <v>123000</v>
      </c>
    </row>
    <row r="91" spans="1:7" s="15" customFormat="1" ht="85.5">
      <c r="A91" s="22" t="s">
        <v>114</v>
      </c>
      <c r="B91" s="23" t="s">
        <v>80</v>
      </c>
      <c r="C91" s="6" t="s">
        <v>97</v>
      </c>
      <c r="D91" s="49"/>
      <c r="E91" s="50"/>
      <c r="F91" s="49"/>
      <c r="G91" s="57">
        <v>88000</v>
      </c>
    </row>
    <row r="92" spans="1:7" s="15" customFormat="1" ht="57">
      <c r="A92" s="22" t="s">
        <v>112</v>
      </c>
      <c r="B92" s="23" t="s">
        <v>137</v>
      </c>
      <c r="C92" s="5" t="s">
        <v>67</v>
      </c>
      <c r="D92" s="49">
        <v>4000000</v>
      </c>
      <c r="E92" s="50"/>
      <c r="F92" s="49"/>
      <c r="G92" s="57">
        <v>4000000</v>
      </c>
    </row>
    <row r="93" spans="1:7" s="19" customFormat="1" ht="30">
      <c r="A93" s="16" t="s">
        <v>131</v>
      </c>
      <c r="B93" s="17" t="s">
        <v>108</v>
      </c>
      <c r="C93" s="20"/>
      <c r="D93" s="28">
        <f>SUM(D94:D94)</f>
        <v>1697742</v>
      </c>
      <c r="E93" s="53"/>
      <c r="F93" s="28">
        <f>SUM(F94:F94)</f>
        <v>0</v>
      </c>
      <c r="G93" s="28">
        <f>SUM(G94:G94)</f>
        <v>339549</v>
      </c>
    </row>
    <row r="94" spans="1:7" s="15" customFormat="1" ht="28.5">
      <c r="A94" s="22" t="s">
        <v>111</v>
      </c>
      <c r="B94" s="23" t="s">
        <v>132</v>
      </c>
      <c r="C94" s="4" t="s">
        <v>61</v>
      </c>
      <c r="D94" s="24">
        <v>1697742</v>
      </c>
      <c r="E94" s="50"/>
      <c r="F94" s="49"/>
      <c r="G94" s="57">
        <v>339549</v>
      </c>
    </row>
    <row r="95" spans="1:7" s="19" customFormat="1" ht="30">
      <c r="A95" s="16" t="s">
        <v>55</v>
      </c>
      <c r="B95" s="17" t="s">
        <v>37</v>
      </c>
      <c r="C95" s="51"/>
      <c r="D95" s="48">
        <f>SUM(D96:D98)</f>
        <v>1758649</v>
      </c>
      <c r="E95" s="48"/>
      <c r="F95" s="48"/>
      <c r="G95" s="48">
        <f>SUM(G96:G98)</f>
        <v>1758649</v>
      </c>
    </row>
    <row r="96" spans="1:7" s="15" customFormat="1" ht="14.25">
      <c r="A96" s="22" t="s">
        <v>111</v>
      </c>
      <c r="B96" s="23" t="s">
        <v>132</v>
      </c>
      <c r="C96" s="44" t="s">
        <v>38</v>
      </c>
      <c r="D96" s="49">
        <v>828352</v>
      </c>
      <c r="E96" s="50"/>
      <c r="F96" s="49"/>
      <c r="G96" s="57">
        <v>828352</v>
      </c>
    </row>
    <row r="97" spans="1:7" s="15" customFormat="1" ht="14.25">
      <c r="A97" s="22" t="s">
        <v>111</v>
      </c>
      <c r="B97" s="23" t="s">
        <v>132</v>
      </c>
      <c r="C97" s="44" t="s">
        <v>39</v>
      </c>
      <c r="D97" s="49">
        <v>170357</v>
      </c>
      <c r="E97" s="50"/>
      <c r="F97" s="49"/>
      <c r="G97" s="57">
        <v>170357</v>
      </c>
    </row>
    <row r="98" spans="1:7" s="15" customFormat="1" ht="14.25">
      <c r="A98" s="22" t="s">
        <v>111</v>
      </c>
      <c r="B98" s="23" t="s">
        <v>132</v>
      </c>
      <c r="C98" s="44" t="s">
        <v>64</v>
      </c>
      <c r="D98" s="49">
        <v>759940</v>
      </c>
      <c r="E98" s="50"/>
      <c r="F98" s="49"/>
      <c r="G98" s="57">
        <v>759940</v>
      </c>
    </row>
    <row r="99" spans="1:7" s="25" customFormat="1" ht="30">
      <c r="A99" s="7" t="s">
        <v>56</v>
      </c>
      <c r="B99" s="54" t="s">
        <v>40</v>
      </c>
      <c r="C99" s="51"/>
      <c r="D99" s="48">
        <f>SUM(D100:D114)</f>
        <v>3097190</v>
      </c>
      <c r="E99" s="48"/>
      <c r="F99" s="48"/>
      <c r="G99" s="48">
        <f>SUM(G100:G114)</f>
        <v>3097190</v>
      </c>
    </row>
    <row r="100" spans="1:7" s="45" customFormat="1" ht="28.5">
      <c r="A100" s="22" t="s">
        <v>111</v>
      </c>
      <c r="B100" s="23" t="s">
        <v>132</v>
      </c>
      <c r="C100" s="44" t="s">
        <v>42</v>
      </c>
      <c r="D100" s="49">
        <v>1000000</v>
      </c>
      <c r="E100" s="50"/>
      <c r="F100" s="49"/>
      <c r="G100" s="57">
        <v>1000000</v>
      </c>
    </row>
    <row r="101" spans="1:7" s="45" customFormat="1" ht="28.5">
      <c r="A101" s="22" t="s">
        <v>111</v>
      </c>
      <c r="B101" s="23" t="s">
        <v>132</v>
      </c>
      <c r="C101" s="44" t="s">
        <v>43</v>
      </c>
      <c r="D101" s="49">
        <v>359000</v>
      </c>
      <c r="E101" s="50"/>
      <c r="F101" s="49"/>
      <c r="G101" s="57">
        <v>359000</v>
      </c>
    </row>
    <row r="102" spans="1:7" s="45" customFormat="1" ht="14.25">
      <c r="A102" s="22" t="s">
        <v>111</v>
      </c>
      <c r="B102" s="23" t="s">
        <v>132</v>
      </c>
      <c r="C102" s="44" t="s">
        <v>44</v>
      </c>
      <c r="D102" s="49">
        <v>250000</v>
      </c>
      <c r="E102" s="50"/>
      <c r="F102" s="49"/>
      <c r="G102" s="57">
        <v>250000</v>
      </c>
    </row>
    <row r="103" spans="1:7" s="45" customFormat="1" ht="28.5">
      <c r="A103" s="22" t="s">
        <v>111</v>
      </c>
      <c r="B103" s="23" t="s">
        <v>132</v>
      </c>
      <c r="C103" s="44" t="s">
        <v>53</v>
      </c>
      <c r="D103" s="49">
        <v>150000</v>
      </c>
      <c r="E103" s="50"/>
      <c r="F103" s="49"/>
      <c r="G103" s="57">
        <v>150000</v>
      </c>
    </row>
    <row r="104" spans="1:7" s="45" customFormat="1" ht="42.75">
      <c r="A104" s="22" t="s">
        <v>111</v>
      </c>
      <c r="B104" s="23" t="s">
        <v>132</v>
      </c>
      <c r="C104" s="44" t="s">
        <v>62</v>
      </c>
      <c r="D104" s="49">
        <v>750190</v>
      </c>
      <c r="E104" s="50"/>
      <c r="F104" s="49"/>
      <c r="G104" s="57">
        <v>750190</v>
      </c>
    </row>
    <row r="105" spans="1:7" s="45" customFormat="1" ht="14.25">
      <c r="A105" s="22" t="s">
        <v>111</v>
      </c>
      <c r="B105" s="23" t="s">
        <v>132</v>
      </c>
      <c r="C105" s="44" t="s">
        <v>45</v>
      </c>
      <c r="D105" s="49">
        <v>80000</v>
      </c>
      <c r="E105" s="50"/>
      <c r="F105" s="49"/>
      <c r="G105" s="57">
        <v>80000</v>
      </c>
    </row>
    <row r="106" spans="1:7" s="45" customFormat="1" ht="14.25">
      <c r="A106" s="22" t="s">
        <v>111</v>
      </c>
      <c r="B106" s="23" t="s">
        <v>132</v>
      </c>
      <c r="C106" s="44" t="s">
        <v>46</v>
      </c>
      <c r="D106" s="49">
        <v>50000</v>
      </c>
      <c r="E106" s="50"/>
      <c r="F106" s="49"/>
      <c r="G106" s="57">
        <v>50000</v>
      </c>
    </row>
    <row r="107" spans="1:7" s="45" customFormat="1" ht="14.25">
      <c r="A107" s="22" t="s">
        <v>111</v>
      </c>
      <c r="B107" s="23" t="s">
        <v>132</v>
      </c>
      <c r="C107" s="44" t="s">
        <v>47</v>
      </c>
      <c r="D107" s="49">
        <v>48000</v>
      </c>
      <c r="E107" s="50"/>
      <c r="F107" s="49"/>
      <c r="G107" s="57">
        <v>48000</v>
      </c>
    </row>
    <row r="108" spans="1:7" s="45" customFormat="1" ht="14.25">
      <c r="A108" s="22" t="s">
        <v>111</v>
      </c>
      <c r="B108" s="23" t="s">
        <v>132</v>
      </c>
      <c r="C108" s="44" t="s">
        <v>48</v>
      </c>
      <c r="D108" s="49">
        <v>40000</v>
      </c>
      <c r="E108" s="50"/>
      <c r="F108" s="49"/>
      <c r="G108" s="57">
        <v>40000</v>
      </c>
    </row>
    <row r="109" spans="1:7" s="45" customFormat="1" ht="14.25">
      <c r="A109" s="22" t="s">
        <v>111</v>
      </c>
      <c r="B109" s="23" t="s">
        <v>132</v>
      </c>
      <c r="C109" s="44" t="s">
        <v>49</v>
      </c>
      <c r="D109" s="49">
        <v>80000</v>
      </c>
      <c r="E109" s="50"/>
      <c r="F109" s="49"/>
      <c r="G109" s="57">
        <v>80000</v>
      </c>
    </row>
    <row r="110" spans="1:7" s="45" customFormat="1" ht="14.25">
      <c r="A110" s="22" t="s">
        <v>111</v>
      </c>
      <c r="B110" s="23" t="s">
        <v>132</v>
      </c>
      <c r="C110" s="44" t="s">
        <v>54</v>
      </c>
      <c r="D110" s="49">
        <v>70000</v>
      </c>
      <c r="E110" s="50"/>
      <c r="F110" s="49"/>
      <c r="G110" s="57">
        <v>70000</v>
      </c>
    </row>
    <row r="111" spans="1:7" s="15" customFormat="1" ht="14.25">
      <c r="A111" s="22" t="s">
        <v>111</v>
      </c>
      <c r="B111" s="23" t="s">
        <v>132</v>
      </c>
      <c r="C111" s="44" t="s">
        <v>50</v>
      </c>
      <c r="D111" s="49">
        <v>60000</v>
      </c>
      <c r="E111" s="50"/>
      <c r="F111" s="49"/>
      <c r="G111" s="57">
        <v>60000</v>
      </c>
    </row>
    <row r="112" spans="1:7" s="15" customFormat="1" ht="14.25">
      <c r="A112" s="22" t="s">
        <v>111</v>
      </c>
      <c r="B112" s="23" t="s">
        <v>132</v>
      </c>
      <c r="C112" s="44" t="s">
        <v>51</v>
      </c>
      <c r="D112" s="49">
        <v>80000</v>
      </c>
      <c r="E112" s="50"/>
      <c r="F112" s="49"/>
      <c r="G112" s="57">
        <v>80000</v>
      </c>
    </row>
    <row r="113" spans="1:7" s="15" customFormat="1" ht="14.25">
      <c r="A113" s="22" t="s">
        <v>111</v>
      </c>
      <c r="B113" s="23" t="s">
        <v>132</v>
      </c>
      <c r="C113" s="44" t="s">
        <v>52</v>
      </c>
      <c r="D113" s="49">
        <v>50000</v>
      </c>
      <c r="E113" s="50"/>
      <c r="F113" s="49"/>
      <c r="G113" s="57">
        <v>50000</v>
      </c>
    </row>
    <row r="114" spans="1:7" s="15" customFormat="1" ht="28.5">
      <c r="A114" s="22" t="s">
        <v>111</v>
      </c>
      <c r="B114" s="23" t="s">
        <v>132</v>
      </c>
      <c r="C114" s="44" t="s">
        <v>118</v>
      </c>
      <c r="D114" s="49">
        <v>30000</v>
      </c>
      <c r="E114" s="50"/>
      <c r="F114" s="49"/>
      <c r="G114" s="57">
        <v>30000</v>
      </c>
    </row>
    <row r="115" spans="1:7" s="19" customFormat="1" ht="30">
      <c r="A115" s="16" t="s">
        <v>57</v>
      </c>
      <c r="B115" s="17" t="s">
        <v>59</v>
      </c>
      <c r="C115" s="55"/>
      <c r="D115" s="48">
        <f>SUM(D116)</f>
        <v>3500000</v>
      </c>
      <c r="E115" s="53"/>
      <c r="F115" s="48">
        <f>SUM(F116)</f>
        <v>3320000</v>
      </c>
      <c r="G115" s="48">
        <f>SUM(G116)</f>
        <v>180000</v>
      </c>
    </row>
    <row r="116" spans="1:7" s="15" customFormat="1" ht="28.5">
      <c r="A116" s="22" t="s">
        <v>111</v>
      </c>
      <c r="B116" s="23" t="s">
        <v>132</v>
      </c>
      <c r="C116" s="58" t="s">
        <v>66</v>
      </c>
      <c r="D116" s="49">
        <v>3500000</v>
      </c>
      <c r="E116" s="50">
        <f>100-(F116/D116*100)</f>
        <v>5.142857142857139</v>
      </c>
      <c r="F116" s="49">
        <f>3500000-1500000+1320000</f>
        <v>3320000</v>
      </c>
      <c r="G116" s="57">
        <v>180000</v>
      </c>
    </row>
    <row r="117" spans="1:7" s="19" customFormat="1" ht="15">
      <c r="A117" s="16"/>
      <c r="B117" s="17"/>
      <c r="C117" s="17" t="s">
        <v>134</v>
      </c>
      <c r="D117" s="48">
        <f>D13+D14+D52+D77+D93+D95+D99+D115</f>
        <v>2120153922</v>
      </c>
      <c r="E117" s="53"/>
      <c r="F117" s="48">
        <f>F13+F14+F52+F77+F93+F95+F99+F115</f>
        <v>1830419053</v>
      </c>
      <c r="G117" s="48">
        <f>G13+G14+G52+G77+G93+G95+G99+G115</f>
        <v>106973000</v>
      </c>
    </row>
    <row r="118" spans="1:7" ht="12.75">
      <c r="A118" s="29"/>
      <c r="B118" s="30"/>
      <c r="C118" s="31"/>
      <c r="D118" s="32"/>
      <c r="E118" s="33"/>
      <c r="F118" s="32"/>
      <c r="G118" s="66"/>
    </row>
    <row r="119" spans="1:7" ht="12.75">
      <c r="A119" s="29"/>
      <c r="B119" s="30"/>
      <c r="C119" s="31"/>
      <c r="D119" s="32"/>
      <c r="E119" s="33"/>
      <c r="F119" s="32"/>
      <c r="G119" s="66"/>
    </row>
    <row r="120" spans="1:7" s="10" customFormat="1" ht="20.25">
      <c r="A120" s="34" t="s">
        <v>101</v>
      </c>
      <c r="B120" s="35"/>
      <c r="D120" s="36"/>
      <c r="E120" s="37"/>
      <c r="F120" s="36"/>
      <c r="G120" s="38" t="s">
        <v>104</v>
      </c>
    </row>
    <row r="121" spans="1:6" ht="12.75">
      <c r="A121" s="39"/>
      <c r="B121" s="40"/>
      <c r="D121" s="13"/>
      <c r="E121" s="41"/>
      <c r="F121" s="42"/>
    </row>
    <row r="124" s="46" customFormat="1" ht="18.75"/>
    <row r="125" s="46" customFormat="1" ht="18.75"/>
    <row r="126" s="46" customFormat="1" ht="18.75"/>
    <row r="127" s="46" customFormat="1" ht="18.75"/>
    <row r="128" s="46" customFormat="1" ht="18.75"/>
    <row r="129" s="46" customFormat="1" ht="18.75"/>
    <row r="130" s="46" customFormat="1" ht="18.75"/>
    <row r="131" s="46" customFormat="1" ht="18.75"/>
  </sheetData>
  <mergeCells count="7">
    <mergeCell ref="G11:G12"/>
    <mergeCell ref="A5:F5"/>
    <mergeCell ref="A6:F6"/>
    <mergeCell ref="C11:C12"/>
    <mergeCell ref="E11:E12"/>
    <mergeCell ref="D11:D12"/>
    <mergeCell ref="F11:F12"/>
  </mergeCells>
  <printOptions/>
  <pageMargins left="0.7874015748031497" right="0.3937007874015748" top="1.1811023622047245" bottom="0.7874015748031497" header="0.5118110236220472" footer="0.5118110236220472"/>
  <pageSetup fitToHeight="2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Unregistered copy</dc:creator>
  <cp:keywords/>
  <dc:description/>
  <cp:lastModifiedBy>User2</cp:lastModifiedBy>
  <cp:lastPrinted>2005-12-15T16:07:45Z</cp:lastPrinted>
  <dcterms:created xsi:type="dcterms:W3CDTF">2002-10-18T10:57:55Z</dcterms:created>
  <dcterms:modified xsi:type="dcterms:W3CDTF">2005-12-16T08:01:57Z</dcterms:modified>
  <cp:category/>
  <cp:version/>
  <cp:contentType/>
  <cp:contentStatus/>
</cp:coreProperties>
</file>